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Puchko.EA\Downloads\"/>
    </mc:Choice>
  </mc:AlternateContent>
  <xr:revisionPtr revIDLastSave="0" documentId="13_ncr:1_{1921CD6D-FACF-4E14-AEBF-64D356828092}" xr6:coauthVersionLast="47" xr6:coauthVersionMax="47" xr10:uidLastSave="{00000000-0000-0000-0000-000000000000}"/>
  <bookViews>
    <workbookView xWindow="5085" yWindow="2250" windowWidth="30480" windowHeight="17115" xr2:uid="{00000000-000D-0000-FFFF-FFFF00000000}"/>
  </bookViews>
  <sheets>
    <sheet name="Расчет НМЦД" sheetId="2" r:id="rId1"/>
  </sheets>
  <definedNames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"000000000000"&amp;MID(1/2,2,1)&amp;"00"</definedName>
    <definedName name="n0x">IF(n_3=1,n_2,n_3&amp;n_1)</definedName>
    <definedName name="n1x">IF(n_3=1,n_2,n_3&amp;n_5)</definedName>
    <definedName name="Print_Area" localSheetId="0">'Расчет НМЦД'!$A$1:$L$39</definedName>
    <definedName name="мил">{0,"овz";1,"z";2,"аz";5,"овz"}</definedName>
    <definedName name="НДС">#REF!</definedName>
    <definedName name="НМЦК">#REF!</definedName>
    <definedName name="Прописью">#REF!</definedName>
    <definedName name="Прописью1">#REF!</definedName>
    <definedName name="СтавкаНДС">#REF!</definedName>
    <definedName name="СуммаНДС">#REF!</definedName>
    <definedName name="тыс">{0,"тысячz";1,"тысячаz";2,"тысячиz";5,"тысячz"}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29" i="2" l="1"/>
  <c r="I19" i="2"/>
  <c r="L19" i="2" s="1"/>
  <c r="H19" i="2"/>
  <c r="F17" i="2"/>
  <c r="E17" i="2"/>
  <c r="E16" i="2" s="1"/>
  <c r="D17" i="2"/>
  <c r="D16" i="2" s="1"/>
  <c r="F16" i="2"/>
  <c r="D27" i="2"/>
  <c r="D22" i="2"/>
  <c r="D12" i="2"/>
  <c r="E12" i="2"/>
  <c r="I16" i="2" l="1"/>
  <c r="I17" i="2" s="1"/>
  <c r="L17" i="2"/>
  <c r="L16" i="2" s="1"/>
  <c r="G19" i="2"/>
  <c r="F27" i="2"/>
  <c r="E27" i="2"/>
  <c r="F22" i="2"/>
  <c r="E22" i="2"/>
  <c r="F12" i="2"/>
  <c r="I14" i="2"/>
  <c r="F11" i="2"/>
  <c r="L14" i="2" l="1"/>
  <c r="I29" i="2"/>
  <c r="L27" i="2" s="1"/>
  <c r="H29" i="2"/>
  <c r="E26" i="2"/>
  <c r="F26" i="2"/>
  <c r="D26" i="2"/>
  <c r="L12" i="2" l="1"/>
  <c r="I26" i="2"/>
  <c r="I27" i="2" s="1"/>
  <c r="G29" i="2"/>
  <c r="I24" i="2"/>
  <c r="G24" i="2" s="1"/>
  <c r="H24" i="2"/>
  <c r="F21" i="2"/>
  <c r="E21" i="2"/>
  <c r="D21" i="2"/>
  <c r="D11" i="2"/>
  <c r="L24" i="2" l="1"/>
  <c r="L34" i="2" s="1"/>
  <c r="I21" i="2"/>
  <c r="I22" i="2" s="1"/>
  <c r="L26" i="2"/>
  <c r="L11" i="2"/>
  <c r="G14" i="2"/>
  <c r="H14" i="2"/>
  <c r="L32" i="2" l="1"/>
  <c r="L31" i="2" s="1"/>
  <c r="L22" i="2"/>
  <c r="L21" i="2" s="1"/>
  <c r="E11" i="2"/>
  <c r="I11" i="2" s="1"/>
  <c r="I12" i="2" s="1"/>
</calcChain>
</file>

<file path=xl/sharedStrings.xml><?xml version="1.0" encoding="utf-8"?>
<sst xmlns="http://schemas.openxmlformats.org/spreadsheetml/2006/main" count="159" uniqueCount="37">
  <si>
    <t xml:space="preserve">Основные
характеристики
</t>
  </si>
  <si>
    <t>Единица измерения</t>
  </si>
  <si>
    <t>Источники информации</t>
  </si>
  <si>
    <t>Коэффициент вариации</t>
  </si>
  <si>
    <t>Средняя цена</t>
  </si>
  <si>
    <t>Дата сбора данных</t>
  </si>
  <si>
    <t>Срок действия цен</t>
  </si>
  <si>
    <t>Категории</t>
  </si>
  <si>
    <t>Цена за единицу работы, услуги без учета налога на добавленную стоимость</t>
  </si>
  <si>
    <t>Сумма налога на добавленную стоимость (рублей)</t>
  </si>
  <si>
    <t>Контроль сопоставимости финансовых условий</t>
  </si>
  <si>
    <t>Ставка налога на добавленную (процентов)</t>
  </si>
  <si>
    <t>20%</t>
  </si>
  <si>
    <t>х</t>
  </si>
  <si>
    <t>Итого начальная (максимальная) цена контракта (цена лота), начальная цена единицы работы, услуги, начальная сумма цен единиц работ, услуг без учета налога на добавленную стоимость</t>
  </si>
  <si>
    <t>Количество работ, услуг</t>
  </si>
  <si>
    <t>Стоимость работ, услуг</t>
  </si>
  <si>
    <t>Цена за единицу</t>
  </si>
  <si>
    <t>Количество</t>
  </si>
  <si>
    <t>Итого начальная максимальная) цена контракта (цена лота), начальная цена единицы работы, услуги, начальная сумма цен единиц работ, услуг с учетом налога на добавленную стоимость</t>
  </si>
  <si>
    <t>Цена за единицу работы, услуги с учетом налога на добавленную стоимость</t>
  </si>
  <si>
    <t>КП 1</t>
  </si>
  <si>
    <t>КП 2</t>
  </si>
  <si>
    <t>КП 3</t>
  </si>
  <si>
    <t>Приложение к Протоколу начальной (максимальной) цены договора (цены лота)</t>
  </si>
  <si>
    <t>Различия между максимальной и мининимальной ценой (в %)</t>
  </si>
  <si>
    <t>Способ определения поставщика (подрядчика, исполнителя) -  п. 6.4.4 Положения о закупках товаров, работ, услуг для нужд АНО «Кинопарк», (утверждено Протоколом заседания Наблюдательного совета от 16.06.2025 г. № 2, приложение к Приказу от 16.06.2025 г. № П-01-ПР-060-1/25) - Запрос предложений</t>
  </si>
  <si>
    <t>Начальник управления информационных технологий</t>
  </si>
  <si>
    <t>А.В. Зинёв</t>
  </si>
  <si>
    <t>Расчет начальной (максимальной) цены договора 
на поставку серверного оборудования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 использованием метода анализа рыночной стоимости закупаемых товаров, работ, услуг</t>
  </si>
  <si>
    <t>шт.</t>
  </si>
  <si>
    <t>Сервер</t>
  </si>
  <si>
    <t>Система хранения данных (СХД)</t>
  </si>
  <si>
    <t>Источник бесперебойного питания (ИБП)</t>
  </si>
  <si>
    <t xml:space="preserve">Дата составления таблицы "04" декабря 2025 г.                                                                                                                 </t>
  </si>
  <si>
    <t>Цена за единицу по результатам экспертизы</t>
  </si>
  <si>
    <r>
      <t>Начальная (максимальная) цена договора (цена лота) составляет (</t>
    </r>
    <r>
      <rPr>
        <b/>
        <sz val="14"/>
        <color theme="1"/>
        <rFont val="Times New Roman"/>
        <family val="1"/>
        <charset val="204"/>
      </rPr>
      <t>Заключение № 10 от «28» ноября 2025 года от ООО «ЕЦОЭ»</t>
    </r>
    <r>
      <rPr>
        <sz val="14"/>
        <color theme="1"/>
        <rFont val="Times New Roman"/>
        <family val="1"/>
        <charset val="204"/>
      </rPr>
      <t xml:space="preserve">) </t>
    </r>
    <r>
      <rPr>
        <b/>
        <sz val="14"/>
        <color theme="1"/>
        <rFont val="Times New Roman"/>
        <family val="1"/>
        <charset val="204"/>
      </rPr>
      <t>12 619 756 (Двенадцать миллионов шестьсот девятнадцать тысяч семьсот пятьдесят шесть) рублей 65 копеек, в том числе НДС 20%.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</si>
</sst>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.00\ _₽"/>
    <numFmt numFmtId="166" formatCode="#,##0.00&quot;р.&quot;"/>
  </numFmts>
  <fonts count="17" x14ac:knownFonts="1">
    <font>
      <sz val="11"/>
      <color theme="1"/>
      <name val="Calibri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7" fillId="0" borderId="0"/>
    <xf numFmtId="0" fontId="7" fillId="0" borderId="0">
      <alignment horizontal="left"/>
    </xf>
    <xf numFmtId="164" fontId="6" fillId="0" borderId="0" applyFill="0" applyBorder="0" applyAlignment="0" applyProtection="0"/>
    <xf numFmtId="0" fontId="8" fillId="0" borderId="0"/>
    <xf numFmtId="0" fontId="9" fillId="0" borderId="0"/>
    <xf numFmtId="0" fontId="14" fillId="0" borderId="0"/>
    <xf numFmtId="0" fontId="3" fillId="0" borderId="0"/>
    <xf numFmtId="0" fontId="8" fillId="0" borderId="0"/>
    <xf numFmtId="0" fontId="2" fillId="0" borderId="0"/>
  </cellStyleXfs>
  <cellXfs count="71">
    <xf numFmtId="0" fontId="0" fillId="0" borderId="0" xfId="0"/>
    <xf numFmtId="0" fontId="4" fillId="0" borderId="0" xfId="0" applyFont="1"/>
    <xf numFmtId="0" fontId="12" fillId="0" borderId="7" xfId="0" applyFont="1" applyBorder="1" applyAlignment="1">
      <alignment vertical="center" wrapText="1"/>
    </xf>
    <xf numFmtId="4" fontId="15" fillId="0" borderId="7" xfId="4" applyNumberFormat="1" applyFont="1" applyBorder="1" applyAlignment="1">
      <alignment horizontal="center" vertical="center"/>
    </xf>
    <xf numFmtId="165" fontId="12" fillId="0" borderId="7" xfId="0" applyNumberFormat="1" applyFont="1" applyBorder="1" applyAlignment="1">
      <alignment horizontal="center" vertical="center" wrapText="1"/>
    </xf>
    <xf numFmtId="4" fontId="16" fillId="0" borderId="7" xfId="0" applyNumberFormat="1" applyFont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center" vertical="center"/>
    </xf>
    <xf numFmtId="4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10" fillId="0" borderId="0" xfId="6" applyFont="1"/>
    <xf numFmtId="0" fontId="10" fillId="0" borderId="0" xfId="0" applyFont="1" applyAlignment="1">
      <alignment vertical="top" wrapText="1"/>
    </xf>
    <xf numFmtId="0" fontId="5" fillId="0" borderId="0" xfId="0" applyFont="1"/>
    <xf numFmtId="14" fontId="4" fillId="0" borderId="0" xfId="0" applyNumberFormat="1" applyFont="1"/>
    <xf numFmtId="0" fontId="4" fillId="0" borderId="0" xfId="0" applyFont="1" applyAlignment="1">
      <alignment horizontal="center"/>
    </xf>
    <xf numFmtId="165" fontId="10" fillId="2" borderId="7" xfId="0" applyNumberFormat="1" applyFont="1" applyFill="1" applyBorder="1" applyAlignment="1">
      <alignment horizontal="center" vertical="center" wrapText="1"/>
    </xf>
    <xf numFmtId="14" fontId="10" fillId="2" borderId="7" xfId="0" applyNumberFormat="1" applyFont="1" applyFill="1" applyBorder="1" applyAlignment="1">
      <alignment horizontal="center" vertical="center"/>
    </xf>
    <xf numFmtId="10" fontId="16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 wrapText="1"/>
    </xf>
    <xf numFmtId="9" fontId="16" fillId="0" borderId="7" xfId="0" applyNumberFormat="1" applyFont="1" applyBorder="1" applyAlignment="1">
      <alignment horizontal="center" vertical="center" wrapText="1"/>
    </xf>
    <xf numFmtId="4" fontId="12" fillId="0" borderId="7" xfId="7" applyNumberFormat="1" applyFont="1" applyBorder="1" applyAlignment="1">
      <alignment horizontal="center" vertical="center" wrapText="1" shrinkToFit="1"/>
    </xf>
    <xf numFmtId="0" fontId="1" fillId="0" borderId="0" xfId="0" applyFont="1"/>
    <xf numFmtId="4" fontId="1" fillId="0" borderId="0" xfId="0" applyNumberFormat="1" applyFont="1"/>
    <xf numFmtId="0" fontId="12" fillId="0" borderId="5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center" vertical="center" wrapText="1"/>
    </xf>
    <xf numFmtId="9" fontId="16" fillId="2" borderId="7" xfId="0" applyNumberFormat="1" applyFont="1" applyFill="1" applyBorder="1" applyAlignment="1">
      <alignment horizontal="center" vertical="center" wrapText="1"/>
    </xf>
    <xf numFmtId="4" fontId="12" fillId="3" borderId="7" xfId="0" applyNumberFormat="1" applyFont="1" applyFill="1" applyBorder="1" applyAlignment="1">
      <alignment horizontal="center" vertical="center"/>
    </xf>
    <xf numFmtId="4" fontId="4" fillId="0" borderId="0" xfId="0" applyNumberFormat="1" applyFont="1"/>
    <xf numFmtId="4" fontId="15" fillId="4" borderId="7" xfId="4" applyNumberFormat="1" applyFont="1" applyFill="1" applyBorder="1" applyAlignment="1">
      <alignment horizontal="center" vertical="center"/>
    </xf>
    <xf numFmtId="14" fontId="16" fillId="0" borderId="7" xfId="0" applyNumberFormat="1" applyFont="1" applyBorder="1" applyAlignment="1">
      <alignment horizontal="center" vertical="center" wrapText="1"/>
    </xf>
    <xf numFmtId="49" fontId="12" fillId="0" borderId="7" xfId="0" applyNumberFormat="1" applyFont="1" applyFill="1" applyBorder="1" applyAlignment="1">
      <alignment horizontal="center" vertical="center"/>
    </xf>
    <xf numFmtId="1" fontId="15" fillId="0" borderId="2" xfId="4" applyNumberFormat="1" applyFont="1" applyBorder="1" applyAlignment="1">
      <alignment horizontal="center" vertical="center" wrapText="1"/>
    </xf>
    <xf numFmtId="1" fontId="15" fillId="0" borderId="4" xfId="4" applyNumberFormat="1" applyFont="1" applyBorder="1" applyAlignment="1">
      <alignment horizontal="center" vertical="center" wrapText="1"/>
    </xf>
    <xf numFmtId="1" fontId="15" fillId="0" borderId="6" xfId="4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4" fontId="12" fillId="0" borderId="13" xfId="0" applyNumberFormat="1" applyFont="1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center" vertical="center" wrapText="1"/>
    </xf>
    <xf numFmtId="4" fontId="12" fillId="0" borderId="5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166" fontId="10" fillId="0" borderId="0" xfId="6" applyNumberFormat="1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3" fillId="0" borderId="1" xfId="0" applyFont="1" applyBorder="1" applyAlignment="1">
      <alignment horizontal="center" vertical="center"/>
    </xf>
    <xf numFmtId="0" fontId="10" fillId="5" borderId="12" xfId="0" applyFont="1" applyFill="1" applyBorder="1" applyAlignment="1">
      <alignment horizontal="left" vertical="center" wrapText="1"/>
    </xf>
    <xf numFmtId="0" fontId="10" fillId="5" borderId="8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wrapText="1"/>
    </xf>
    <xf numFmtId="4" fontId="12" fillId="0" borderId="7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 vertical="top"/>
    </xf>
    <xf numFmtId="0" fontId="10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/>
    </xf>
  </cellXfs>
  <cellStyles count="10">
    <cellStyle name="Excel Built-in Normal" xfId="6" xr:uid="{00000000-0005-0000-0000-000000000000}"/>
    <cellStyle name="Обычный" xfId="0" builtinId="0"/>
    <cellStyle name="Обычный 17" xfId="5" xr:uid="{00000000-0005-0000-0000-000002000000}"/>
    <cellStyle name="Обычный 2" xfId="2" xr:uid="{00000000-0005-0000-0000-000003000000}"/>
    <cellStyle name="Обычный 2 2" xfId="8" xr:uid="{00000000-0005-0000-0000-000004000000}"/>
    <cellStyle name="Обычный 3" xfId="1" xr:uid="{00000000-0005-0000-0000-000005000000}"/>
    <cellStyle name="Обычный 4" xfId="7" xr:uid="{00000000-0005-0000-0000-000006000000}"/>
    <cellStyle name="Обычный 5" xfId="9" xr:uid="{00000000-0005-0000-0000-000007000000}"/>
    <cellStyle name="Обычный_Лист1" xfId="4" xr:uid="{00000000-0005-0000-0000-000008000000}"/>
    <cellStyle name="Финансовый 2" xfId="3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N41"/>
  <sheetViews>
    <sheetView tabSelected="1" view="pageBreakPreview" topLeftCell="A28" zoomScale="90" zoomScaleNormal="90" zoomScaleSheetLayoutView="90" workbookViewId="0">
      <selection activeCell="L34" sqref="L34"/>
    </sheetView>
  </sheetViews>
  <sheetFormatPr defaultColWidth="9.140625" defaultRowHeight="15.75" x14ac:dyDescent="0.25"/>
  <cols>
    <col min="1" max="1" width="35.5703125" style="1" customWidth="1"/>
    <col min="2" max="2" width="32.42578125" style="1" customWidth="1"/>
    <col min="3" max="3" width="15.7109375" style="1" customWidth="1"/>
    <col min="4" max="4" width="22.42578125" style="1" customWidth="1"/>
    <col min="5" max="5" width="23" style="1" customWidth="1"/>
    <col min="6" max="7" width="22.42578125" style="1" customWidth="1"/>
    <col min="8" max="8" width="37.42578125" style="1" customWidth="1"/>
    <col min="9" max="10" width="20.42578125" style="14" customWidth="1"/>
    <col min="11" max="11" width="16.42578125" style="1" customWidth="1"/>
    <col min="12" max="12" width="22.140625" style="1" customWidth="1"/>
    <col min="13" max="13" width="14" style="1" bestFit="1" customWidth="1"/>
    <col min="14" max="14" width="11.7109375" style="1" customWidth="1"/>
    <col min="15" max="16384" width="9.140625" style="1"/>
  </cols>
  <sheetData>
    <row r="1" spans="1:13" ht="24.95" customHeight="1" x14ac:dyDescent="0.25">
      <c r="G1" s="52" t="s">
        <v>24</v>
      </c>
      <c r="H1" s="52"/>
      <c r="I1" s="52"/>
      <c r="J1" s="52"/>
      <c r="K1" s="52"/>
      <c r="L1" s="52"/>
    </row>
    <row r="2" spans="1:13" ht="68.45" customHeight="1" x14ac:dyDescent="0.25">
      <c r="A2" s="53" t="s">
        <v>29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</row>
    <row r="3" spans="1:13" ht="15" hidden="1" customHeight="1" x14ac:dyDescent="0.25">
      <c r="A3" s="54"/>
      <c r="B3" s="54"/>
      <c r="C3" s="54"/>
      <c r="D3" s="54"/>
      <c r="E3" s="54"/>
      <c r="F3" s="54"/>
      <c r="G3" s="54"/>
      <c r="H3" s="54"/>
      <c r="I3" s="55"/>
      <c r="J3" s="55"/>
      <c r="K3" s="54"/>
      <c r="L3" s="54"/>
    </row>
    <row r="4" spans="1:13" ht="25.5" customHeight="1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</row>
    <row r="5" spans="1:13" ht="51" customHeight="1" x14ac:dyDescent="0.25">
      <c r="G5" s="69" t="s">
        <v>26</v>
      </c>
      <c r="H5" s="69"/>
      <c r="I5" s="69"/>
      <c r="J5" s="69"/>
      <c r="K5" s="69"/>
      <c r="L5" s="69"/>
    </row>
    <row r="6" spans="1:13" ht="37.700000000000003" customHeight="1" x14ac:dyDescent="0.25">
      <c r="A6" s="36" t="s">
        <v>7</v>
      </c>
      <c r="B6" s="36" t="s">
        <v>0</v>
      </c>
      <c r="C6" s="36" t="s">
        <v>1</v>
      </c>
      <c r="D6" s="62" t="s">
        <v>17</v>
      </c>
      <c r="E6" s="63"/>
      <c r="F6" s="64"/>
      <c r="G6" s="65" t="s">
        <v>10</v>
      </c>
      <c r="H6" s="66"/>
      <c r="I6" s="8" t="s">
        <v>17</v>
      </c>
      <c r="J6" s="36" t="s">
        <v>35</v>
      </c>
      <c r="K6" s="36" t="s">
        <v>15</v>
      </c>
      <c r="L6" s="36" t="s">
        <v>16</v>
      </c>
    </row>
    <row r="7" spans="1:13" ht="15.95" customHeight="1" x14ac:dyDescent="0.25">
      <c r="A7" s="44"/>
      <c r="B7" s="44"/>
      <c r="C7" s="44"/>
      <c r="D7" s="56" t="s">
        <v>2</v>
      </c>
      <c r="E7" s="57"/>
      <c r="F7" s="58"/>
      <c r="G7" s="67"/>
      <c r="H7" s="68"/>
      <c r="I7" s="41" t="s">
        <v>4</v>
      </c>
      <c r="J7" s="44"/>
      <c r="K7" s="44"/>
      <c r="L7" s="44"/>
    </row>
    <row r="8" spans="1:13" ht="32.450000000000003" customHeight="1" x14ac:dyDescent="0.25">
      <c r="A8" s="44"/>
      <c r="B8" s="44"/>
      <c r="C8" s="44"/>
      <c r="D8" s="59"/>
      <c r="E8" s="60"/>
      <c r="F8" s="61"/>
      <c r="G8" s="36" t="s">
        <v>3</v>
      </c>
      <c r="H8" s="36" t="s">
        <v>25</v>
      </c>
      <c r="I8" s="42"/>
      <c r="J8" s="44"/>
      <c r="K8" s="44"/>
      <c r="L8" s="44"/>
    </row>
    <row r="9" spans="1:13" ht="24" customHeight="1" x14ac:dyDescent="0.25">
      <c r="A9" s="37"/>
      <c r="B9" s="37"/>
      <c r="C9" s="37"/>
      <c r="D9" s="18" t="s">
        <v>21</v>
      </c>
      <c r="E9" s="18" t="s">
        <v>22</v>
      </c>
      <c r="F9" s="18" t="s">
        <v>23</v>
      </c>
      <c r="G9" s="37"/>
      <c r="H9" s="37"/>
      <c r="I9" s="43"/>
      <c r="J9" s="37"/>
      <c r="K9" s="37"/>
      <c r="L9" s="37"/>
    </row>
    <row r="10" spans="1:13" ht="18.75" x14ac:dyDescent="0.25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  <c r="I10" s="18">
        <v>9</v>
      </c>
      <c r="J10" s="18"/>
      <c r="K10" s="18">
        <v>10</v>
      </c>
      <c r="L10" s="19">
        <v>11</v>
      </c>
    </row>
    <row r="11" spans="1:13" ht="56.25" x14ac:dyDescent="0.25">
      <c r="A11" s="2" t="s">
        <v>8</v>
      </c>
      <c r="B11" s="33" t="s">
        <v>31</v>
      </c>
      <c r="C11" s="36" t="s">
        <v>30</v>
      </c>
      <c r="D11" s="3">
        <f>D14-D12</f>
        <v>2175000</v>
      </c>
      <c r="E11" s="3">
        <f t="shared" ref="E11" si="0">E14-E12</f>
        <v>2158333.3333333335</v>
      </c>
      <c r="F11" s="3">
        <f>F14-F12</f>
        <v>2316750</v>
      </c>
      <c r="G11" s="17" t="s">
        <v>13</v>
      </c>
      <c r="H11" s="17" t="s">
        <v>13</v>
      </c>
      <c r="I11" s="4">
        <f>ROUND((D11+E11+F11)/3,2)</f>
        <v>2216694.44</v>
      </c>
      <c r="J11" s="4"/>
      <c r="K11" s="20" t="s">
        <v>13</v>
      </c>
      <c r="L11" s="30">
        <f>L14-L12</f>
        <v>6650083.3250000002</v>
      </c>
    </row>
    <row r="12" spans="1:13" ht="56.25" x14ac:dyDescent="0.25">
      <c r="A12" s="2" t="s">
        <v>9</v>
      </c>
      <c r="B12" s="34"/>
      <c r="C12" s="44"/>
      <c r="D12" s="28">
        <f>D14*D13/(100%+D13)</f>
        <v>435000</v>
      </c>
      <c r="E12" s="28">
        <f>E14*E13/(100%+E13)</f>
        <v>431666.66666666669</v>
      </c>
      <c r="F12" s="28">
        <f>F14*F13/(100%+F13)</f>
        <v>463350</v>
      </c>
      <c r="G12" s="17" t="s">
        <v>13</v>
      </c>
      <c r="H12" s="17" t="s">
        <v>13</v>
      </c>
      <c r="I12" s="5">
        <f>I14-I11</f>
        <v>443338.89000000013</v>
      </c>
      <c r="J12" s="5"/>
      <c r="K12" s="17" t="s">
        <v>13</v>
      </c>
      <c r="L12" s="28">
        <f>L14*L13/(100%+L13)</f>
        <v>1330016.6650000003</v>
      </c>
    </row>
    <row r="13" spans="1:13" ht="37.5" x14ac:dyDescent="0.25">
      <c r="A13" s="2" t="s">
        <v>11</v>
      </c>
      <c r="B13" s="34"/>
      <c r="C13" s="44"/>
      <c r="D13" s="21">
        <v>0.2</v>
      </c>
      <c r="E13" s="21">
        <v>0.2</v>
      </c>
      <c r="F13" s="21">
        <v>0.2</v>
      </c>
      <c r="G13" s="17" t="s">
        <v>13</v>
      </c>
      <c r="H13" s="17" t="s">
        <v>13</v>
      </c>
      <c r="I13" s="17" t="s">
        <v>13</v>
      </c>
      <c r="J13" s="17"/>
      <c r="K13" s="17" t="s">
        <v>13</v>
      </c>
      <c r="L13" s="21">
        <v>0.2</v>
      </c>
    </row>
    <row r="14" spans="1:13" ht="56.25" x14ac:dyDescent="0.25">
      <c r="A14" s="2" t="s">
        <v>20</v>
      </c>
      <c r="B14" s="35"/>
      <c r="C14" s="37"/>
      <c r="D14" s="22">
        <v>2610000</v>
      </c>
      <c r="E14" s="22">
        <v>2590000</v>
      </c>
      <c r="F14" s="22">
        <v>2780100</v>
      </c>
      <c r="G14" s="7">
        <f>_xlfn.STDEV.S(D14,E14,F14)/I14*100</f>
        <v>3.9270385688210458</v>
      </c>
      <c r="H14" s="15">
        <f>(MAX(D14:F14)*100/MIN(D14:F14))-100</f>
        <v>7.3397683397683409</v>
      </c>
      <c r="I14" s="5">
        <f>ROUND((D14+E14+F14)/3,2)</f>
        <v>2660033.33</v>
      </c>
      <c r="J14" s="5">
        <v>2660033.33</v>
      </c>
      <c r="K14" s="20">
        <v>3</v>
      </c>
      <c r="L14" s="5">
        <f>I14*D15*K14</f>
        <v>7980099.9900000002</v>
      </c>
    </row>
    <row r="15" spans="1:13" ht="18.75" x14ac:dyDescent="0.25">
      <c r="A15" s="2" t="s">
        <v>18</v>
      </c>
      <c r="B15" s="17"/>
      <c r="C15" s="17"/>
      <c r="D15" s="38">
        <v>1</v>
      </c>
      <c r="E15" s="39"/>
      <c r="F15" s="40"/>
      <c r="G15" s="17" t="s">
        <v>13</v>
      </c>
      <c r="H15" s="17" t="s">
        <v>13</v>
      </c>
      <c r="I15" s="17" t="s">
        <v>13</v>
      </c>
      <c r="J15" s="17"/>
      <c r="K15" s="17" t="s">
        <v>13</v>
      </c>
      <c r="L15" s="17" t="s">
        <v>13</v>
      </c>
      <c r="M15" s="1">
        <v>1</v>
      </c>
    </row>
    <row r="16" spans="1:13" ht="54.95" customHeight="1" x14ac:dyDescent="0.25">
      <c r="A16" s="2" t="s">
        <v>8</v>
      </c>
      <c r="B16" s="33" t="s">
        <v>31</v>
      </c>
      <c r="C16" s="36" t="s">
        <v>30</v>
      </c>
      <c r="D16" s="3">
        <f>D19-D17</f>
        <v>1299468.3333333333</v>
      </c>
      <c r="E16" s="3">
        <f t="shared" ref="E16" si="1">E19-E17</f>
        <v>1177777.5</v>
      </c>
      <c r="F16" s="3">
        <f>F19-F17</f>
        <v>1331975</v>
      </c>
      <c r="G16" s="17" t="s">
        <v>13</v>
      </c>
      <c r="H16" s="17" t="s">
        <v>13</v>
      </c>
      <c r="I16" s="4">
        <f>ROUND((D16+E16+F16)/3,2)</f>
        <v>1269740.28</v>
      </c>
      <c r="J16" s="4"/>
      <c r="K16" s="20" t="s">
        <v>13</v>
      </c>
      <c r="L16" s="30">
        <f>L19-L17</f>
        <v>1269740.2750000001</v>
      </c>
    </row>
    <row r="17" spans="1:13" ht="56.25" x14ac:dyDescent="0.25">
      <c r="A17" s="2" t="s">
        <v>9</v>
      </c>
      <c r="B17" s="34"/>
      <c r="C17" s="44"/>
      <c r="D17" s="28">
        <f>D19*D18/(100%+D18)</f>
        <v>259893.66666666669</v>
      </c>
      <c r="E17" s="28">
        <f>E19*E18/(100%+E18)</f>
        <v>235555.50000000003</v>
      </c>
      <c r="F17" s="28">
        <f>F19*F18/(100%+F18)</f>
        <v>266395</v>
      </c>
      <c r="G17" s="17" t="s">
        <v>13</v>
      </c>
      <c r="H17" s="17" t="s">
        <v>13</v>
      </c>
      <c r="I17" s="5">
        <f>I19-I16</f>
        <v>253948.05000000005</v>
      </c>
      <c r="J17" s="5"/>
      <c r="K17" s="17" t="s">
        <v>13</v>
      </c>
      <c r="L17" s="28">
        <f>L19*L18/(100%+L18)</f>
        <v>253948.05500000002</v>
      </c>
    </row>
    <row r="18" spans="1:13" ht="37.5" x14ac:dyDescent="0.25">
      <c r="A18" s="2" t="s">
        <v>11</v>
      </c>
      <c r="B18" s="34"/>
      <c r="C18" s="44"/>
      <c r="D18" s="21">
        <v>0.2</v>
      </c>
      <c r="E18" s="21">
        <v>0.2</v>
      </c>
      <c r="F18" s="21">
        <v>0.2</v>
      </c>
      <c r="G18" s="17" t="s">
        <v>13</v>
      </c>
      <c r="H18" s="17" t="s">
        <v>13</v>
      </c>
      <c r="I18" s="17" t="s">
        <v>13</v>
      </c>
      <c r="J18" s="17"/>
      <c r="K18" s="17" t="s">
        <v>13</v>
      </c>
      <c r="L18" s="21">
        <v>0.2</v>
      </c>
    </row>
    <row r="19" spans="1:13" ht="56.25" x14ac:dyDescent="0.25">
      <c r="A19" s="2" t="s">
        <v>20</v>
      </c>
      <c r="B19" s="35"/>
      <c r="C19" s="37"/>
      <c r="D19" s="22">
        <v>1559362</v>
      </c>
      <c r="E19" s="22">
        <v>1413333</v>
      </c>
      <c r="F19" s="22">
        <v>1598370</v>
      </c>
      <c r="G19" s="7">
        <f>_xlfn.STDEV.S(D19,E19,F19)/I19*100</f>
        <v>6.4015982544839698</v>
      </c>
      <c r="H19" s="15">
        <f>(MAX(D19:F19)*100/MIN(D19:F19))-100</f>
        <v>13.092243653831048</v>
      </c>
      <c r="I19" s="5">
        <f>ROUND((D19+E19+F19)/3,2)</f>
        <v>1523688.33</v>
      </c>
      <c r="J19" s="5">
        <v>1523688.33</v>
      </c>
      <c r="K19" s="20">
        <v>1</v>
      </c>
      <c r="L19" s="5">
        <f>I19*D20*K19</f>
        <v>1523688.33</v>
      </c>
    </row>
    <row r="20" spans="1:13" ht="18.75" x14ac:dyDescent="0.25">
      <c r="A20" s="2" t="s">
        <v>18</v>
      </c>
      <c r="B20" s="17"/>
      <c r="C20" s="17"/>
      <c r="D20" s="38">
        <v>1</v>
      </c>
      <c r="E20" s="39"/>
      <c r="F20" s="40"/>
      <c r="G20" s="17" t="s">
        <v>13</v>
      </c>
      <c r="H20" s="17" t="s">
        <v>13</v>
      </c>
      <c r="I20" s="17" t="s">
        <v>13</v>
      </c>
      <c r="J20" s="17"/>
      <c r="K20" s="17" t="s">
        <v>13</v>
      </c>
      <c r="L20" s="17" t="s">
        <v>13</v>
      </c>
    </row>
    <row r="21" spans="1:13" ht="56.85" customHeight="1" x14ac:dyDescent="0.25">
      <c r="A21" s="2" t="s">
        <v>8</v>
      </c>
      <c r="B21" s="33" t="s">
        <v>32</v>
      </c>
      <c r="C21" s="36" t="s">
        <v>30</v>
      </c>
      <c r="D21" s="3">
        <f>D24-D22</f>
        <v>2041666.6666666665</v>
      </c>
      <c r="E21" s="3">
        <f t="shared" ref="E21" si="2">E24-E22</f>
        <v>2029333.3333333333</v>
      </c>
      <c r="F21" s="3">
        <f>F24</f>
        <v>2586340</v>
      </c>
      <c r="G21" s="17" t="s">
        <v>13</v>
      </c>
      <c r="H21" s="17" t="s">
        <v>13</v>
      </c>
      <c r="I21" s="4">
        <f>ROUND((D21+E21+F21)/3,2)</f>
        <v>2219113.33</v>
      </c>
      <c r="J21" s="4"/>
      <c r="K21" s="17" t="s">
        <v>13</v>
      </c>
      <c r="L21" s="30">
        <f t="shared" ref="L21" si="3">L24-L22</f>
        <v>2075427.7749999999</v>
      </c>
    </row>
    <row r="22" spans="1:13" ht="56.25" x14ac:dyDescent="0.25">
      <c r="A22" s="2" t="s">
        <v>9</v>
      </c>
      <c r="B22" s="34"/>
      <c r="C22" s="44"/>
      <c r="D22" s="28">
        <f>D24*D23/(100%+D23)</f>
        <v>408333.33333333337</v>
      </c>
      <c r="E22" s="28">
        <f>E24*E23/(100%+E23)</f>
        <v>405866.66666666669</v>
      </c>
      <c r="F22" s="28">
        <f>F24*F23/(100%+F23)</f>
        <v>431056.66666666669</v>
      </c>
      <c r="G22" s="17" t="s">
        <v>13</v>
      </c>
      <c r="H22" s="17" t="s">
        <v>13</v>
      </c>
      <c r="I22" s="5">
        <f>I24-I21</f>
        <v>271400</v>
      </c>
      <c r="J22" s="5"/>
      <c r="K22" s="17" t="s">
        <v>13</v>
      </c>
      <c r="L22" s="28">
        <f>L24*L23/(100%+L23)</f>
        <v>415085.55500000005</v>
      </c>
    </row>
    <row r="23" spans="1:13" ht="37.5" x14ac:dyDescent="0.25">
      <c r="A23" s="2" t="s">
        <v>11</v>
      </c>
      <c r="B23" s="34"/>
      <c r="C23" s="44"/>
      <c r="D23" s="21">
        <v>0.2</v>
      </c>
      <c r="E23" s="21">
        <v>0.2</v>
      </c>
      <c r="F23" s="27">
        <v>0.2</v>
      </c>
      <c r="G23" s="17" t="s">
        <v>13</v>
      </c>
      <c r="H23" s="17" t="s">
        <v>13</v>
      </c>
      <c r="I23" s="17" t="s">
        <v>13</v>
      </c>
      <c r="J23" s="17"/>
      <c r="K23" s="17" t="s">
        <v>13</v>
      </c>
      <c r="L23" s="27">
        <v>0.2</v>
      </c>
    </row>
    <row r="24" spans="1:13" ht="56.25" x14ac:dyDescent="0.25">
      <c r="A24" s="2" t="s">
        <v>20</v>
      </c>
      <c r="B24" s="35"/>
      <c r="C24" s="37"/>
      <c r="D24" s="22">
        <v>2450000</v>
      </c>
      <c r="E24" s="22">
        <v>2435200</v>
      </c>
      <c r="F24" s="22">
        <v>2586340</v>
      </c>
      <c r="G24" s="7">
        <f>_xlfn.STDEV.S(D24,E24,F24)/I24*100</f>
        <v>3.3453986926266324</v>
      </c>
      <c r="H24" s="15">
        <f>(MAX(D24:F24)*100/MIN(D24:F24))-100</f>
        <v>6.206471747700391</v>
      </c>
      <c r="I24" s="5">
        <f>ROUND((D24+E24+F24)/3,2)</f>
        <v>2490513.33</v>
      </c>
      <c r="J24" s="5">
        <v>2490513.33</v>
      </c>
      <c r="K24" s="20">
        <v>1</v>
      </c>
      <c r="L24" s="5">
        <f>I24*D25*K24</f>
        <v>2490513.33</v>
      </c>
    </row>
    <row r="25" spans="1:13" ht="18.75" x14ac:dyDescent="0.25">
      <c r="A25" s="2" t="s">
        <v>18</v>
      </c>
      <c r="B25" s="17"/>
      <c r="C25" s="17"/>
      <c r="D25" s="51">
        <v>1</v>
      </c>
      <c r="E25" s="51"/>
      <c r="F25" s="51"/>
      <c r="G25" s="17"/>
      <c r="H25" s="17"/>
      <c r="I25" s="17"/>
      <c r="J25" s="17"/>
      <c r="K25" s="17"/>
      <c r="L25" s="17"/>
    </row>
    <row r="26" spans="1:13" ht="56.85" customHeight="1" x14ac:dyDescent="0.25">
      <c r="A26" s="2" t="s">
        <v>8</v>
      </c>
      <c r="B26" s="33" t="s">
        <v>33</v>
      </c>
      <c r="C26" s="36" t="s">
        <v>30</v>
      </c>
      <c r="D26" s="3">
        <f>D29-D27</f>
        <v>271666.66666666669</v>
      </c>
      <c r="E26" s="3">
        <f t="shared" ref="E26" si="4">E29-E27</f>
        <v>280416.66666666669</v>
      </c>
      <c r="F26" s="3">
        <f>F29</f>
        <v>348600</v>
      </c>
      <c r="G26" s="17" t="s">
        <v>13</v>
      </c>
      <c r="H26" s="17" t="s">
        <v>13</v>
      </c>
      <c r="I26" s="4">
        <f>ROUND((D26+E26+F26)/3,2)</f>
        <v>300227.78000000003</v>
      </c>
      <c r="J26" s="4"/>
      <c r="K26" s="17" t="s">
        <v>13</v>
      </c>
      <c r="L26" s="30">
        <f t="shared" ref="L26" si="5">L29-L27</f>
        <v>521212.5</v>
      </c>
    </row>
    <row r="27" spans="1:13" ht="56.25" x14ac:dyDescent="0.25">
      <c r="A27" s="2" t="s">
        <v>9</v>
      </c>
      <c r="B27" s="34"/>
      <c r="C27" s="44"/>
      <c r="D27" s="28">
        <f>D29*D28/(100%+D28)</f>
        <v>54333.333333333336</v>
      </c>
      <c r="E27" s="28">
        <f>E29*E28/(100%+E28)</f>
        <v>56083.333333333336</v>
      </c>
      <c r="F27" s="28">
        <f>F29*F28/(100%+F28)</f>
        <v>58100</v>
      </c>
      <c r="G27" s="17" t="s">
        <v>13</v>
      </c>
      <c r="H27" s="17" t="s">
        <v>13</v>
      </c>
      <c r="I27" s="5">
        <f>I29-I26</f>
        <v>36805.549999999988</v>
      </c>
      <c r="J27" s="5"/>
      <c r="K27" s="17" t="s">
        <v>13</v>
      </c>
      <c r="L27" s="28">
        <f>L29*L28/(100%+L28)</f>
        <v>104242.5</v>
      </c>
      <c r="M27" s="29"/>
    </row>
    <row r="28" spans="1:13" ht="37.5" x14ac:dyDescent="0.25">
      <c r="A28" s="2" t="s">
        <v>11</v>
      </c>
      <c r="B28" s="34"/>
      <c r="C28" s="44"/>
      <c r="D28" s="21">
        <v>0.2</v>
      </c>
      <c r="E28" s="21">
        <v>0.2</v>
      </c>
      <c r="F28" s="21">
        <v>0.2</v>
      </c>
      <c r="G28" s="17" t="s">
        <v>13</v>
      </c>
      <c r="H28" s="17" t="s">
        <v>13</v>
      </c>
      <c r="I28" s="17" t="s">
        <v>13</v>
      </c>
      <c r="J28" s="17"/>
      <c r="K28" s="17" t="s">
        <v>13</v>
      </c>
      <c r="L28" s="6" t="s">
        <v>12</v>
      </c>
    </row>
    <row r="29" spans="1:13" ht="56.25" x14ac:dyDescent="0.25">
      <c r="A29" s="2" t="s">
        <v>20</v>
      </c>
      <c r="B29" s="35"/>
      <c r="C29" s="37"/>
      <c r="D29" s="22">
        <v>326000</v>
      </c>
      <c r="E29" s="22">
        <v>336500</v>
      </c>
      <c r="F29" s="22">
        <v>348600</v>
      </c>
      <c r="G29" s="7">
        <f>_xlfn.STDEV.S(D29,E29,F29)/I29*100</f>
        <v>3.3555837307332013</v>
      </c>
      <c r="H29" s="15">
        <f>(MAX(D29:F29)*100/MIN(D29:F29))-100</f>
        <v>6.9325153374233111</v>
      </c>
      <c r="I29" s="5">
        <f>ROUND((D29+E29+F29)/3,2)</f>
        <v>337033.33</v>
      </c>
      <c r="J29" s="5">
        <v>312727.5</v>
      </c>
      <c r="K29" s="20">
        <v>2</v>
      </c>
      <c r="L29" s="5">
        <f>J29*K29*D30</f>
        <v>625455</v>
      </c>
    </row>
    <row r="30" spans="1:13" ht="18.75" x14ac:dyDescent="0.25">
      <c r="A30" s="2" t="s">
        <v>18</v>
      </c>
      <c r="B30" s="17"/>
      <c r="C30" s="17"/>
      <c r="D30" s="51">
        <v>1</v>
      </c>
      <c r="E30" s="51"/>
      <c r="F30" s="51"/>
      <c r="G30" s="17"/>
      <c r="H30" s="17"/>
      <c r="I30" s="17"/>
      <c r="J30" s="17"/>
      <c r="K30" s="17"/>
      <c r="L30" s="17"/>
    </row>
    <row r="31" spans="1:13" s="23" customFormat="1" ht="167.45" customHeight="1" x14ac:dyDescent="0.25">
      <c r="A31" s="2" t="s">
        <v>14</v>
      </c>
      <c r="B31" s="17" t="s">
        <v>13</v>
      </c>
      <c r="C31" s="17" t="s">
        <v>13</v>
      </c>
      <c r="D31" s="17" t="s">
        <v>13</v>
      </c>
      <c r="E31" s="17" t="s">
        <v>13</v>
      </c>
      <c r="F31" s="17" t="s">
        <v>13</v>
      </c>
      <c r="G31" s="17" t="s">
        <v>13</v>
      </c>
      <c r="H31" s="17" t="s">
        <v>13</v>
      </c>
      <c r="I31" s="17" t="s">
        <v>13</v>
      </c>
      <c r="J31" s="17"/>
      <c r="K31" s="17" t="s">
        <v>13</v>
      </c>
      <c r="L31" s="30">
        <f>L34-L32</f>
        <v>10516463.875</v>
      </c>
      <c r="M31" s="24"/>
    </row>
    <row r="32" spans="1:13" s="23" customFormat="1" ht="66.2" customHeight="1" x14ac:dyDescent="0.25">
      <c r="A32" s="2" t="s">
        <v>9</v>
      </c>
      <c r="B32" s="17" t="s">
        <v>13</v>
      </c>
      <c r="C32" s="17" t="s">
        <v>13</v>
      </c>
      <c r="D32" s="17" t="s">
        <v>13</v>
      </c>
      <c r="E32" s="17" t="s">
        <v>13</v>
      </c>
      <c r="F32" s="17" t="s">
        <v>13</v>
      </c>
      <c r="G32" s="17" t="s">
        <v>13</v>
      </c>
      <c r="H32" s="17" t="s">
        <v>13</v>
      </c>
      <c r="I32" s="17" t="s">
        <v>13</v>
      </c>
      <c r="J32" s="17"/>
      <c r="K32" s="17" t="s">
        <v>13</v>
      </c>
      <c r="L32" s="28">
        <f>L34*L33/(100%+L33)</f>
        <v>2103292.7750000004</v>
      </c>
      <c r="M32" s="24"/>
    </row>
    <row r="33" spans="1:14" s="23" customFormat="1" ht="50.45" customHeight="1" x14ac:dyDescent="0.25">
      <c r="A33" s="2" t="s">
        <v>11</v>
      </c>
      <c r="B33" s="17" t="s">
        <v>13</v>
      </c>
      <c r="C33" s="17" t="s">
        <v>13</v>
      </c>
      <c r="D33" s="6" t="s">
        <v>13</v>
      </c>
      <c r="E33" s="6" t="s">
        <v>13</v>
      </c>
      <c r="F33" s="6" t="s">
        <v>13</v>
      </c>
      <c r="G33" s="17" t="s">
        <v>13</v>
      </c>
      <c r="H33" s="17" t="s">
        <v>13</v>
      </c>
      <c r="I33" s="17" t="s">
        <v>13</v>
      </c>
      <c r="J33" s="17"/>
      <c r="K33" s="17" t="s">
        <v>13</v>
      </c>
      <c r="L33" s="32" t="s">
        <v>12</v>
      </c>
    </row>
    <row r="34" spans="1:14" s="23" customFormat="1" ht="155.44999999999999" customHeight="1" x14ac:dyDescent="0.25">
      <c r="A34" s="2" t="s">
        <v>19</v>
      </c>
      <c r="B34" s="17" t="s">
        <v>13</v>
      </c>
      <c r="C34" s="17" t="s">
        <v>13</v>
      </c>
      <c r="D34" s="17" t="s">
        <v>13</v>
      </c>
      <c r="E34" s="17" t="s">
        <v>13</v>
      </c>
      <c r="F34" s="17" t="s">
        <v>13</v>
      </c>
      <c r="G34" s="17" t="s">
        <v>13</v>
      </c>
      <c r="H34" s="17" t="s">
        <v>13</v>
      </c>
      <c r="I34" s="17" t="s">
        <v>13</v>
      </c>
      <c r="J34" s="17"/>
      <c r="K34" s="17" t="s">
        <v>13</v>
      </c>
      <c r="L34" s="3">
        <f>SUMIF(A11:A36,"Цена за единицу работы, услуги с учетом налога на добавленную стоимость",L11:L36)</f>
        <v>12619756.65</v>
      </c>
      <c r="M34" s="24"/>
    </row>
    <row r="35" spans="1:14" ht="30.2" customHeight="1" x14ac:dyDescent="0.25">
      <c r="A35" s="25" t="s">
        <v>5</v>
      </c>
      <c r="B35" s="8" t="s">
        <v>13</v>
      </c>
      <c r="C35" s="8" t="s">
        <v>13</v>
      </c>
      <c r="D35" s="16">
        <v>45943</v>
      </c>
      <c r="E35" s="16">
        <v>45943</v>
      </c>
      <c r="F35" s="16">
        <v>45943</v>
      </c>
      <c r="G35" s="17" t="s">
        <v>13</v>
      </c>
      <c r="H35" s="17" t="s">
        <v>13</v>
      </c>
      <c r="I35" s="4" t="s">
        <v>13</v>
      </c>
      <c r="J35" s="4"/>
      <c r="K35" s="26" t="s">
        <v>13</v>
      </c>
      <c r="L35" s="17" t="s">
        <v>13</v>
      </c>
    </row>
    <row r="36" spans="1:14" ht="33" customHeight="1" x14ac:dyDescent="0.25">
      <c r="A36" s="25" t="s">
        <v>6</v>
      </c>
      <c r="B36" s="17" t="s">
        <v>13</v>
      </c>
      <c r="C36" s="17" t="s">
        <v>13</v>
      </c>
      <c r="D36" s="16">
        <v>45989</v>
      </c>
      <c r="E36" s="31">
        <v>45989</v>
      </c>
      <c r="F36" s="31">
        <v>45989</v>
      </c>
      <c r="G36" s="17" t="s">
        <v>13</v>
      </c>
      <c r="H36" s="17" t="s">
        <v>13</v>
      </c>
      <c r="I36" s="17" t="s">
        <v>13</v>
      </c>
      <c r="J36" s="17"/>
      <c r="K36" s="17" t="s">
        <v>13</v>
      </c>
      <c r="L36" s="17" t="s">
        <v>13</v>
      </c>
    </row>
    <row r="37" spans="1:14" ht="31.7" customHeight="1" x14ac:dyDescent="0.25">
      <c r="A37" s="48" t="s">
        <v>36</v>
      </c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9"/>
    </row>
    <row r="38" spans="1:14" ht="24.95" customHeight="1" x14ac:dyDescent="0.3">
      <c r="A38" s="46" t="s">
        <v>27</v>
      </c>
      <c r="B38" s="46"/>
      <c r="C38" s="46"/>
      <c r="D38" s="46"/>
      <c r="E38" s="46"/>
      <c r="F38" s="46"/>
      <c r="G38" s="46"/>
      <c r="H38" s="47"/>
      <c r="I38" s="47"/>
      <c r="J38" s="70"/>
      <c r="K38" s="50" t="s">
        <v>28</v>
      </c>
      <c r="L38" s="50"/>
      <c r="M38" s="9"/>
      <c r="N38" s="9"/>
    </row>
    <row r="39" spans="1:14" ht="27.75" customHeight="1" x14ac:dyDescent="0.3">
      <c r="A39" s="45" t="s">
        <v>34</v>
      </c>
      <c r="B39" s="45"/>
      <c r="C39" s="45"/>
      <c r="D39" s="45"/>
      <c r="E39" s="45"/>
      <c r="F39" s="45"/>
      <c r="G39" s="45"/>
      <c r="H39" s="10"/>
      <c r="I39" s="10"/>
      <c r="J39" s="10"/>
      <c r="K39" s="11"/>
      <c r="L39" s="11"/>
    </row>
    <row r="41" spans="1:14" x14ac:dyDescent="0.25">
      <c r="A41" s="12"/>
      <c r="D41" s="13"/>
    </row>
  </sheetData>
  <mergeCells count="34">
    <mergeCell ref="D30:F30"/>
    <mergeCell ref="H8:H9"/>
    <mergeCell ref="C16:C19"/>
    <mergeCell ref="G1:L1"/>
    <mergeCell ref="A2:L2"/>
    <mergeCell ref="B11:B14"/>
    <mergeCell ref="D15:F15"/>
    <mergeCell ref="A3:L3"/>
    <mergeCell ref="A4:L4"/>
    <mergeCell ref="D7:F8"/>
    <mergeCell ref="D6:F6"/>
    <mergeCell ref="G6:H7"/>
    <mergeCell ref="G5:L5"/>
    <mergeCell ref="A6:A9"/>
    <mergeCell ref="B6:B9"/>
    <mergeCell ref="L6:L9"/>
    <mergeCell ref="B21:B24"/>
    <mergeCell ref="D25:F25"/>
    <mergeCell ref="C21:C24"/>
    <mergeCell ref="B26:B29"/>
    <mergeCell ref="C26:C29"/>
    <mergeCell ref="A39:G39"/>
    <mergeCell ref="A38:G38"/>
    <mergeCell ref="H38:I38"/>
    <mergeCell ref="A37:L37"/>
    <mergeCell ref="K38:L38"/>
    <mergeCell ref="B16:B19"/>
    <mergeCell ref="G8:G9"/>
    <mergeCell ref="D20:F20"/>
    <mergeCell ref="I7:I9"/>
    <mergeCell ref="K6:K9"/>
    <mergeCell ref="C11:C14"/>
    <mergeCell ref="C6:C9"/>
    <mergeCell ref="J6:J9"/>
  </mergeCells>
  <pageMargins left="0.23622047244094491" right="0.23622047244094491" top="0.74803149606299213" bottom="0.74803149606299213" header="0.31496062992125984" footer="0.31496062992125984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НМЦД</vt:lpstr>
      <vt:lpstr>'Расчет НМЦД'!Print_Area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</dc:creator>
  <cp:lastModifiedBy>Егор Пучко</cp:lastModifiedBy>
  <cp:lastPrinted>2023-08-25T13:56:54Z</cp:lastPrinted>
  <dcterms:created xsi:type="dcterms:W3CDTF">2015-08-07T14:00:00Z</dcterms:created>
  <dcterms:modified xsi:type="dcterms:W3CDTF">2025-12-09T15:06:19Z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1049-11.2.0.9232</vt:lpwstr>
  </property>
  <property fmtid="{D5CDD505-2E9C-101B-9397-08002B2CF9AE}" pid="3" name="KSOReadingLayout">
    <vt:bool>false</vt:bool>
  </property>
</Properties>
</file>